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395" windowHeight="4875" activeTab="4"/>
  </bookViews>
  <sheets>
    <sheet name="Hoja1" sheetId="1" r:id="rId1"/>
    <sheet name="Hoja2" sheetId="2" r:id="rId2"/>
    <sheet name="Hoja3" sheetId="3" r:id="rId3"/>
    <sheet name="Hoja4" sheetId="4" r:id="rId4"/>
    <sheet name="RESUMEN TRIM " sheetId="7" r:id="rId5"/>
  </sheets>
  <definedNames>
    <definedName name="_xlnm.Print_Area" localSheetId="0">Hoja1!$A$1:$J$10</definedName>
    <definedName name="_xlnm.Print_Area" localSheetId="1">Hoja2!$A$1:$I$14</definedName>
    <definedName name="_xlnm.Print_Area" localSheetId="2">Hoja3!$C$1:$G$10</definedName>
    <definedName name="_xlnm.Print_Area" localSheetId="3">Hoja4!$D$1:$H$9</definedName>
    <definedName name="_xlnm.Print_Titles" localSheetId="4">'RESUMEN TRIM '!#REF!</definedName>
  </definedNames>
  <calcPr calcId="145621"/>
</workbook>
</file>

<file path=xl/calcChain.xml><?xml version="1.0" encoding="utf-8"?>
<calcChain xmlns="http://schemas.openxmlformats.org/spreadsheetml/2006/main">
  <c r="F56" i="7" l="1"/>
  <c r="E56" i="7"/>
  <c r="D56" i="7"/>
  <c r="H9" i="4" l="1"/>
  <c r="F55" i="7"/>
  <c r="F41" i="7" l="1"/>
  <c r="J11" i="7" l="1"/>
  <c r="G42" i="1"/>
  <c r="F42" i="1"/>
  <c r="F43" i="1"/>
  <c r="I11" i="7"/>
  <c r="F40" i="7"/>
  <c r="D22" i="7" l="1"/>
  <c r="E40" i="7"/>
  <c r="E54" i="7"/>
  <c r="B13" i="4" l="1"/>
  <c r="B12" i="4"/>
  <c r="G34" i="1" l="1"/>
  <c r="F34" i="1"/>
  <c r="F35" i="1" s="1"/>
  <c r="E10" i="2" l="1"/>
  <c r="E12" i="2" s="1"/>
  <c r="E14" i="2" s="1"/>
  <c r="G78" i="1"/>
  <c r="F78" i="1"/>
  <c r="G69" i="1"/>
  <c r="F69" i="1"/>
  <c r="F70" i="1"/>
  <c r="G51" i="1"/>
  <c r="F51" i="1"/>
  <c r="F52" i="1" s="1"/>
  <c r="G18" i="1"/>
  <c r="F18" i="1"/>
  <c r="C54" i="7"/>
  <c r="D24" i="7"/>
  <c r="D26" i="7" s="1"/>
  <c r="D28" i="7" s="1"/>
  <c r="D54" i="7"/>
  <c r="G59" i="1"/>
  <c r="F59" i="1"/>
  <c r="F60" i="1" s="1"/>
  <c r="G26" i="1"/>
  <c r="F26" i="1"/>
  <c r="F27" i="1" s="1"/>
  <c r="G81" i="1" l="1"/>
  <c r="F79" i="1"/>
  <c r="F19" i="1"/>
  <c r="K11" i="7"/>
  <c r="J8" i="1"/>
  <c r="C55" i="7"/>
  <c r="C56" i="7" s="1"/>
  <c r="E9" i="4"/>
  <c r="F10" i="3"/>
  <c r="F62" i="1"/>
  <c r="G8" i="4" l="1"/>
  <c r="D55" i="7"/>
  <c r="F9" i="4"/>
  <c r="G9" i="4" l="1"/>
</calcChain>
</file>

<file path=xl/sharedStrings.xml><?xml version="1.0" encoding="utf-8"?>
<sst xmlns="http://schemas.openxmlformats.org/spreadsheetml/2006/main" count="192" uniqueCount="77">
  <si>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</si>
  <si>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</si>
  <si>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</si>
  <si>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</si>
  <si>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</si>
  <si>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</si>
  <si>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</si>
  <si>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</si>
  <si>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</si>
  <si>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</si>
  <si>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</si>
  <si>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</si>
  <si>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Crédito Simple</t>
  </si>
  <si>
    <t>TIIE+.30</t>
  </si>
  <si>
    <t>BBVA BANCOMER, S.A</t>
  </si>
  <si>
    <t>Esquemas de reestructuracion, renovacion, novacion, contratacion o cualquier otro que permita mejores condiciones financieras de la deuda pública autorizada por la Legislatura del Estado.</t>
  </si>
  <si>
    <t>12 años</t>
  </si>
  <si>
    <t>FORTAMUN</t>
  </si>
  <si>
    <t>Importe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</si>
  <si>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</si>
  <si>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</si>
  <si>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</si>
  <si>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</si>
  <si>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</si>
  <si>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MUNICIPIO DE QUERETARO </t>
  </si>
  <si>
    <t>NUP</t>
  </si>
  <si>
    <t>Intereses</t>
  </si>
  <si>
    <t>Amortización</t>
  </si>
  <si>
    <t>Suma Ambos</t>
  </si>
  <si>
    <t>Proyectado</t>
  </si>
  <si>
    <t>Real</t>
  </si>
  <si>
    <t>Nota:</t>
  </si>
  <si>
    <t>Concepto</t>
  </si>
  <si>
    <t>Diferencia</t>
  </si>
  <si>
    <t>Deuda Pública Bruta Total descontando la amortización 10</t>
  </si>
  <si>
    <t>Deuda Pública Bruta Total descontando la amortización 11</t>
  </si>
  <si>
    <t>Director  de Egresos e Información Financiera</t>
  </si>
  <si>
    <t>Mes de Abril 2016</t>
  </si>
  <si>
    <t>Mes de Mayo 2016</t>
  </si>
  <si>
    <t>Mes de Junio 2016</t>
  </si>
  <si>
    <t>FORTAMUN 2016</t>
  </si>
  <si>
    <t>2.1.3.0.00.000000</t>
  </si>
  <si>
    <t>2.2.3.0.00.000000</t>
  </si>
  <si>
    <t>Al 31 de Marzo de 2016</t>
  </si>
  <si>
    <t>Al 30 de Junio  de 2016</t>
  </si>
  <si>
    <t>Al 30 de Junio de 2016</t>
  </si>
  <si>
    <t>El Importe Garantizado se toma de la proyección considerada para el  presupuesto 2016</t>
  </si>
  <si>
    <t>Intereses en OP reales</t>
  </si>
  <si>
    <t>Slado Calendarizao</t>
  </si>
  <si>
    <t xml:space="preserve">Presupuesto Intereses de la </t>
  </si>
  <si>
    <t>Deuda</t>
  </si>
  <si>
    <t>Monica Perez</t>
  </si>
  <si>
    <t xml:space="preserve">Enlace Normatividad </t>
  </si>
  <si>
    <t>L.A Jaime Vazquez Nuñez</t>
  </si>
  <si>
    <t>Fuente:</t>
  </si>
  <si>
    <t>C.P. Francisco Vaca Delgado</t>
  </si>
  <si>
    <t>Jefe de Contabilidad General</t>
  </si>
  <si>
    <t>C.P. Maria Jacqueline Ortega Silva</t>
  </si>
  <si>
    <t>Saldo de la Deuda Pública Bruta Total al 30 de Septiembre de 2016</t>
  </si>
  <si>
    <t>30 de Septiembre 2016</t>
  </si>
  <si>
    <t>Al 30 de Septiembre  de 2016</t>
  </si>
  <si>
    <t>Al 30 de Septiembre de 2016</t>
  </si>
  <si>
    <t>EXT. 6758 MONICA PEREZ</t>
  </si>
  <si>
    <t>SIREM</t>
  </si>
  <si>
    <t>ESTIMACIONES DEL DESPACHO.</t>
  </si>
  <si>
    <t>SISTEMA DE INFORMACION REGIONAL DE MEXICO</t>
  </si>
  <si>
    <t>INFORMACION DEL PIB</t>
  </si>
  <si>
    <t>Estado de Actividades/Ingresos de gestion 30/6</t>
  </si>
  <si>
    <t>Estado de Actividades/Ingresos de gestion 30/9</t>
  </si>
  <si>
    <t>Estado de Actividades/Ingresos de gestion 31/3</t>
  </si>
  <si>
    <t>Al 31 de Diciembre  de 2016</t>
  </si>
  <si>
    <t>Saldo de la Deuda Pública Bruta Total al 31 de Diciembre de 2016</t>
  </si>
  <si>
    <t>(-)Amortización 10,  Octubre  2016</t>
  </si>
  <si>
    <t>(-)Amortización 11, Noviembre 2016</t>
  </si>
  <si>
    <t>(-)Amortización 12, Diciembre 2016</t>
  </si>
  <si>
    <t>Al 31 de Diciembre de 2016</t>
  </si>
  <si>
    <t>SIREM (Sistema de Informacion Regional de Mexico) Dato basado del 4° Trimestre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</si>
</sst>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HELVETICA"/>
    </font>
    <font>
      <sz val="10"/>
      <color indexed="8"/>
      <name val="Helvetica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0"/>
      <name val="Century Gothic"/>
      <family val="2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top" wrapText="1"/>
    </xf>
    <xf numFmtId="43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/>
    <xf numFmtId="0" fontId="7" fillId="0" borderId="2" xfId="0" applyFont="1" applyBorder="1" applyAlignment="1">
      <alignment horizontal="left" wrapText="1"/>
    </xf>
    <xf numFmtId="43" fontId="7" fillId="2" borderId="3" xfId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9" fontId="7" fillId="0" borderId="2" xfId="5" applyFont="1" applyBorder="1" applyAlignment="1">
      <alignment horizontal="center" wrapText="1"/>
    </xf>
    <xf numFmtId="0" fontId="8" fillId="0" borderId="0" xfId="0" applyFont="1"/>
    <xf numFmtId="0" fontId="6" fillId="0" borderId="0" xfId="0" applyFont="1" applyFill="1"/>
    <xf numFmtId="43" fontId="7" fillId="0" borderId="0" xfId="0" applyNumberFormat="1" applyFo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44" fontId="7" fillId="0" borderId="2" xfId="3" applyFont="1" applyBorder="1" applyAlignment="1">
      <alignment horizontal="center" vertical="top" wrapText="1"/>
    </xf>
    <xf numFmtId="44" fontId="7" fillId="0" borderId="2" xfId="3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/>
    <xf numFmtId="0" fontId="7" fillId="0" borderId="0" xfId="0" applyFont="1" applyBorder="1" applyAlignment="1">
      <alignment horizontal="justify" vertical="top" wrapText="1"/>
    </xf>
    <xf numFmtId="43" fontId="9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0" xfId="0" applyNumberFormat="1" applyFont="1"/>
    <xf numFmtId="4" fontId="11" fillId="0" borderId="1" xfId="0" applyNumberFormat="1" applyFont="1" applyFill="1" applyBorder="1"/>
    <xf numFmtId="0" fontId="10" fillId="0" borderId="0" xfId="0" applyFont="1" applyFill="1"/>
    <xf numFmtId="43" fontId="10" fillId="0" borderId="0" xfId="1" applyFont="1"/>
    <xf numFmtId="43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Fill="1" applyBorder="1" applyAlignment="1">
      <alignment horizontal="right"/>
    </xf>
    <xf numFmtId="43" fontId="4" fillId="0" borderId="1" xfId="2" applyFont="1" applyBorder="1" applyAlignment="1">
      <alignment horizontal="right"/>
    </xf>
    <xf numFmtId="43" fontId="10" fillId="0" borderId="9" xfId="0" applyNumberFormat="1" applyFont="1" applyFill="1" applyBorder="1" applyAlignment="1">
      <alignment horizontal="right"/>
    </xf>
    <xf numFmtId="43" fontId="11" fillId="0" borderId="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/>
    <xf numFmtId="43" fontId="11" fillId="0" borderId="0" xfId="0" applyNumberFormat="1" applyFont="1"/>
    <xf numFmtId="0" fontId="12" fillId="3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center" vertical="center" wrapText="1"/>
    </xf>
    <xf numFmtId="44" fontId="13" fillId="0" borderId="12" xfId="3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44" fontId="7" fillId="0" borderId="3" xfId="3" applyFont="1" applyBorder="1" applyAlignment="1">
      <alignment horizontal="center" vertical="center" wrapText="1"/>
    </xf>
    <xf numFmtId="44" fontId="9" fillId="0" borderId="3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/>
    <xf numFmtId="44" fontId="9" fillId="0" borderId="0" xfId="3" applyFont="1" applyBorder="1" applyAlignment="1">
      <alignment horizontal="center" vertical="center" wrapText="1"/>
    </xf>
    <xf numFmtId="44" fontId="7" fillId="0" borderId="4" xfId="3" applyFont="1" applyBorder="1" applyAlignment="1">
      <alignment horizontal="justify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4" fontId="13" fillId="0" borderId="12" xfId="3" applyFont="1" applyFill="1" applyBorder="1" applyAlignment="1">
      <alignment horizontal="center" vertical="center" wrapText="1"/>
    </xf>
    <xf numFmtId="43" fontId="6" fillId="0" borderId="0" xfId="1" applyFont="1"/>
    <xf numFmtId="43" fontId="16" fillId="0" borderId="0" xfId="1" applyFont="1"/>
    <xf numFmtId="9" fontId="7" fillId="0" borderId="4" xfId="5" applyFont="1" applyBorder="1" applyAlignment="1">
      <alignment horizontal="center" wrapText="1"/>
    </xf>
    <xf numFmtId="17" fontId="1" fillId="0" borderId="6" xfId="0" applyNumberFormat="1" applyFont="1" applyBorder="1" applyAlignment="1">
      <alignment horizontal="left" vertical="center" wrapText="1"/>
    </xf>
    <xf numFmtId="43" fontId="10" fillId="0" borderId="0" xfId="0" applyNumberFormat="1" applyFont="1" applyFill="1" applyAlignment="1">
      <alignment horizontal="right"/>
    </xf>
    <xf numFmtId="43" fontId="11" fillId="4" borderId="0" xfId="0" applyNumberFormat="1" applyFont="1" applyFill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0" fontId="13" fillId="0" borderId="14" xfId="5" applyNumberFormat="1" applyFont="1" applyBorder="1" applyAlignment="1">
      <alignment horizontal="center" vertical="center" wrapText="1"/>
    </xf>
    <xf numFmtId="43" fontId="6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44" fontId="7" fillId="0" borderId="4" xfId="3" applyFont="1" applyBorder="1" applyAlignment="1">
      <alignment horizontal="justify" vertical="center" wrapText="1"/>
    </xf>
    <xf numFmtId="4" fontId="0" fillId="0" borderId="1" xfId="0" applyNumberForma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5" fillId="3" borderId="15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2" xfId="4"/>
    <cellStyle name="Porcentaje" xfId="5" builtin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0</xdr:row>
      <xdr:rowOff>66675</xdr:rowOff>
    </xdr:from>
    <xdr:to>
      <xdr:col>8</xdr:col>
      <xdr:colOff>523876</xdr:colOff>
      <xdr:row>4</xdr:row>
      <xdr:rowOff>190500</xdr:rowOff>
    </xdr:to>
    <xdr:sp macro="" textlink="">
      <xdr:nvSpPr>
        <xdr:cNvPr id="4" name="3 Rectángulo redondeado"/>
        <xdr:cNvSpPr/>
      </xdr:nvSpPr>
      <xdr:spPr>
        <a:xfrm>
          <a:off x="590551" y="66675"/>
          <a:ext cx="7277100" cy="9620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sz="1400">
            <a:solidFill>
              <a:schemeClr val="bg1"/>
            </a:solidFill>
            <a:latin typeface="Century Gothic" pitchFamily="34" charset="0"/>
          </a:endParaRPr>
        </a:p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1.- La reducción del saldo de su deuda pública bruta total con motivo de cada una de las amortizaciones a que se refiere este artículo, con relación al registrado al 31 de Diciembre de 2016</a:t>
          </a:r>
        </a:p>
        <a:p>
          <a:pPr algn="ctr"/>
          <a:endParaRPr lang="es-MX" sz="14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</xdr:row>
      <xdr:rowOff>57150</xdr:rowOff>
    </xdr:from>
    <xdr:to>
      <xdr:col>6</xdr:col>
      <xdr:colOff>1552574</xdr:colOff>
      <xdr:row>4</xdr:row>
      <xdr:rowOff>200025</xdr:rowOff>
    </xdr:to>
    <xdr:sp macro="" textlink="">
      <xdr:nvSpPr>
        <xdr:cNvPr id="4" name="5 Rectángulo redondeado"/>
        <xdr:cNvSpPr/>
      </xdr:nvSpPr>
      <xdr:spPr>
        <a:xfrm>
          <a:off x="352424" y="276225"/>
          <a:ext cx="8429625" cy="80010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2.- Un comparativo de la relación deuda pública bruta total a producto interno bruto del estado  entre el 31 de Diciembre de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2016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, a la fecha de la amortización.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7</xdr:col>
      <xdr:colOff>1562100</xdr:colOff>
      <xdr:row>3</xdr:row>
      <xdr:rowOff>276225</xdr:rowOff>
    </xdr:to>
    <xdr:sp macro="" textlink="">
      <xdr:nvSpPr>
        <xdr:cNvPr id="3" name="6 Rectángulo redondeado"/>
        <xdr:cNvSpPr/>
      </xdr:nvSpPr>
      <xdr:spPr>
        <a:xfrm>
          <a:off x="304800" y="0"/>
          <a:ext cx="7429500" cy="110490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 fontAlgn="auto">
            <a:spcBef>
              <a:spcPts val="0"/>
            </a:spcBef>
            <a:spcAft>
              <a:spcPts val="0"/>
            </a:spcAft>
            <a:defRPr/>
          </a:pP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3.- Un comparativo de la relación deuda pública bruta total a ingresos propios del estado o municipio, según corresponda, entre el 31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de Diciembre 2016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 y la fecha de la amortización.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161924</xdr:rowOff>
    </xdr:from>
    <xdr:to>
      <xdr:col>6</xdr:col>
      <xdr:colOff>9525</xdr:colOff>
      <xdr:row>49</xdr:row>
      <xdr:rowOff>57149</xdr:rowOff>
    </xdr:to>
    <xdr:sp macro="" textlink="">
      <xdr:nvSpPr>
        <xdr:cNvPr id="2" name="1 Rectángulo redondeado"/>
        <xdr:cNvSpPr/>
      </xdr:nvSpPr>
      <xdr:spPr>
        <a:xfrm>
          <a:off x="781050" y="13544549"/>
          <a:ext cx="9410700" cy="10382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3.- Un comparativo de la relación deuda pública bruta total a ingresos propios del estado o municipio, según corresponda, entre el 31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de Diciembre 2016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 y la fecha de la amortización.</a:t>
          </a:r>
        </a:p>
      </xdr:txBody>
    </xdr:sp>
    <xdr:clientData/>
  </xdr:twoCellAnchor>
  <xdr:twoCellAnchor>
    <xdr:from>
      <xdr:col>1</xdr:col>
      <xdr:colOff>28573</xdr:colOff>
      <xdr:row>30</xdr:row>
      <xdr:rowOff>19050</xdr:rowOff>
    </xdr:from>
    <xdr:to>
      <xdr:col>5</xdr:col>
      <xdr:colOff>2247900</xdr:colOff>
      <xdr:row>35</xdr:row>
      <xdr:rowOff>95250</xdr:rowOff>
    </xdr:to>
    <xdr:sp macro="" textlink="">
      <xdr:nvSpPr>
        <xdr:cNvPr id="3" name="5 Rectángulo redondeado"/>
        <xdr:cNvSpPr/>
      </xdr:nvSpPr>
      <xdr:spPr>
        <a:xfrm>
          <a:off x="790573" y="9591675"/>
          <a:ext cx="9372602" cy="114300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2.- Un comparativo de la relación deuda pública bruta total a producto interno bruto del estado  entre el 31</a:t>
          </a:r>
          <a:r>
            <a:rPr lang="es-MX" sz="1400" b="1" baseline="0">
              <a:solidFill>
                <a:schemeClr val="bg1"/>
              </a:solidFill>
              <a:latin typeface="Century Gothic" pitchFamily="34" charset="0"/>
            </a:rPr>
            <a:t> de Diciembre 2016</a:t>
          </a:r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, a la fecha de la amortización.</a:t>
          </a:r>
        </a:p>
      </xdr:txBody>
    </xdr:sp>
    <xdr:clientData/>
  </xdr:twoCellAnchor>
  <xdr:twoCellAnchor>
    <xdr:from>
      <xdr:col>1</xdr:col>
      <xdr:colOff>0</xdr:colOff>
      <xdr:row>14</xdr:row>
      <xdr:rowOff>9524</xdr:rowOff>
    </xdr:from>
    <xdr:to>
      <xdr:col>5</xdr:col>
      <xdr:colOff>2266949</xdr:colOff>
      <xdr:row>19</xdr:row>
      <xdr:rowOff>66674</xdr:rowOff>
    </xdr:to>
    <xdr:sp macro="" textlink="">
      <xdr:nvSpPr>
        <xdr:cNvPr id="4" name="3 Rectángulo redondeado"/>
        <xdr:cNvSpPr/>
      </xdr:nvSpPr>
      <xdr:spPr>
        <a:xfrm>
          <a:off x="762000" y="4800599"/>
          <a:ext cx="9420224" cy="10763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sz="1400">
            <a:solidFill>
              <a:schemeClr val="bg1"/>
            </a:solidFill>
            <a:latin typeface="Century Gothic" pitchFamily="34" charset="0"/>
          </a:endParaRPr>
        </a:p>
        <a:p>
          <a:pPr algn="just"/>
          <a:r>
            <a:rPr lang="es-MX" sz="1400" b="1">
              <a:solidFill>
                <a:schemeClr val="bg1"/>
              </a:solidFill>
              <a:latin typeface="Century Gothic" pitchFamily="34" charset="0"/>
            </a:rPr>
            <a:t>1.- La reducción del saldo de su deuda pública bruta total con motivo de cada una de las amortizaciones a que se refiere este artículo, con relación al registrado al 31 de Diciembre 2016</a:t>
          </a:r>
        </a:p>
        <a:p>
          <a:pPr algn="ctr"/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28575</xdr:colOff>
      <xdr:row>0</xdr:row>
      <xdr:rowOff>133348</xdr:rowOff>
    </xdr:from>
    <xdr:to>
      <xdr:col>10</xdr:col>
      <xdr:colOff>1057275</xdr:colOff>
      <xdr:row>6</xdr:row>
      <xdr:rowOff>171449</xdr:rowOff>
    </xdr:to>
    <xdr:sp macro="" textlink="">
      <xdr:nvSpPr>
        <xdr:cNvPr id="5" name="4 Rectángulo redondeado"/>
        <xdr:cNvSpPr/>
      </xdr:nvSpPr>
      <xdr:spPr>
        <a:xfrm>
          <a:off x="790575" y="133348"/>
          <a:ext cx="14801850" cy="1295401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MUNICIPIO DE QUERETARO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Formato  de Información de Obligaciones  Pagadas o Garantizadas con Fondos Federales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s-MX" sz="1600" b="1">
              <a:solidFill>
                <a:schemeClr val="bg1"/>
              </a:solidFill>
              <a:latin typeface="Century Gothic" pitchFamily="34" charset="0"/>
            </a:rPr>
            <a:t>Al 31 de Diciembre</a:t>
          </a:r>
          <a:r>
            <a:rPr lang="es-MX" sz="1600" b="1" baseline="0">
              <a:solidFill>
                <a:schemeClr val="bg1"/>
              </a:solidFill>
              <a:latin typeface="Century Gothic" pitchFamily="34" charset="0"/>
            </a:rPr>
            <a:t>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topLeftCell="A19" zoomScaleNormal="100" workbookViewId="0">
      <selection activeCell="F43" sqref="F43"/>
    </sheetView>
  </sheetViews>
  <sheetFormatPr baseColWidth="10" defaultRowHeight="13.5" x14ac:dyDescent="0.25"/>
  <cols>
    <col min="1" max="1" width="14.28515625" style="25" customWidth="1"/>
    <col min="2" max="3" width="11.42578125" style="25"/>
    <col min="4" max="4" width="28.5703125" style="25" customWidth="1"/>
    <col min="5" max="5" width="20.140625" style="25" customWidth="1"/>
    <col min="6" max="6" width="18.42578125" style="25" bestFit="1" customWidth="1"/>
    <col min="7" max="7" width="14.5703125" style="25" customWidth="1"/>
    <col min="8" max="8" width="15.85546875" style="25" bestFit="1" customWidth="1"/>
    <col min="9" max="9" width="16.5703125" style="25" bestFit="1" customWidth="1"/>
    <col min="10" max="10" width="17.28515625" style="25" customWidth="1"/>
    <col min="11" max="16384" width="11.42578125" style="25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" x14ac:dyDescent="0.25">
      <c r="A2" s="82" t="s">
        <v>24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5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" x14ac:dyDescent="0.25">
      <c r="A4" s="82" t="s">
        <v>59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26"/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ht="66" customHeight="1" x14ac:dyDescent="0.3">
      <c r="A6" s="79" t="s">
        <v>1</v>
      </c>
      <c r="B6" s="79" t="s">
        <v>2</v>
      </c>
      <c r="C6" s="79" t="s">
        <v>3</v>
      </c>
      <c r="D6" s="79" t="s">
        <v>4</v>
      </c>
      <c r="E6" s="79" t="s">
        <v>5</v>
      </c>
      <c r="F6" s="79" t="s">
        <v>6</v>
      </c>
      <c r="G6" s="77" t="s">
        <v>8</v>
      </c>
      <c r="H6" s="79" t="s">
        <v>9</v>
      </c>
      <c r="I6" s="81" t="s">
        <v>7</v>
      </c>
      <c r="J6" s="81"/>
    </row>
    <row r="7" spans="1:10" s="1" customFormat="1" ht="34.5" customHeight="1" thickBot="1" x14ac:dyDescent="0.35">
      <c r="A7" s="80"/>
      <c r="B7" s="80"/>
      <c r="C7" s="80"/>
      <c r="D7" s="80"/>
      <c r="E7" s="80"/>
      <c r="F7" s="80"/>
      <c r="G7" s="78"/>
      <c r="H7" s="80"/>
      <c r="I7" s="46" t="s">
        <v>10</v>
      </c>
      <c r="J7" s="46" t="s">
        <v>11</v>
      </c>
    </row>
    <row r="8" spans="1:10" ht="108.75" thickBot="1" x14ac:dyDescent="0.3">
      <c r="A8" s="47" t="s">
        <v>12</v>
      </c>
      <c r="B8" s="48" t="s">
        <v>16</v>
      </c>
      <c r="C8" s="48" t="s">
        <v>13</v>
      </c>
      <c r="D8" s="49" t="s">
        <v>15</v>
      </c>
      <c r="E8" s="50" t="s">
        <v>14</v>
      </c>
      <c r="F8" s="51">
        <v>398000000</v>
      </c>
      <c r="G8" s="48" t="s">
        <v>17</v>
      </c>
      <c r="H8" s="51">
        <v>12589513.880000001</v>
      </c>
      <c r="I8" s="51">
        <v>12700935.01</v>
      </c>
      <c r="J8" s="70">
        <f>+I8/H8</f>
        <v>1.0088503123362853</v>
      </c>
    </row>
    <row r="10" spans="1:10" x14ac:dyDescent="0.25">
      <c r="A10" s="27" t="s">
        <v>31</v>
      </c>
      <c r="B10" s="25" t="s">
        <v>46</v>
      </c>
    </row>
    <row r="13" spans="1:10" x14ac:dyDescent="0.25">
      <c r="E13" s="68" t="s">
        <v>30</v>
      </c>
    </row>
    <row r="14" spans="1:10" x14ac:dyDescent="0.25">
      <c r="E14" s="28"/>
      <c r="F14" s="29" t="s">
        <v>27</v>
      </c>
      <c r="G14" s="29" t="s">
        <v>26</v>
      </c>
      <c r="H14" s="29" t="s">
        <v>8</v>
      </c>
      <c r="I14" s="29" t="s">
        <v>25</v>
      </c>
    </row>
    <row r="15" spans="1:10" x14ac:dyDescent="0.25">
      <c r="E15" s="65">
        <v>42370</v>
      </c>
      <c r="F15" s="37">
        <v>3685185.18</v>
      </c>
      <c r="G15" s="37">
        <v>571876.25</v>
      </c>
      <c r="H15" s="3" t="s">
        <v>40</v>
      </c>
      <c r="I15" s="29">
        <v>3200</v>
      </c>
    </row>
    <row r="16" spans="1:10" x14ac:dyDescent="0.25">
      <c r="E16" s="65">
        <v>42401</v>
      </c>
      <c r="F16" s="37">
        <v>3685185.18</v>
      </c>
      <c r="G16" s="37">
        <v>475137.11</v>
      </c>
      <c r="H16" s="3" t="s">
        <v>40</v>
      </c>
      <c r="I16" s="29">
        <v>3200</v>
      </c>
    </row>
    <row r="17" spans="4:9" ht="14.25" thickBot="1" x14ac:dyDescent="0.3">
      <c r="E17" s="65">
        <v>42430</v>
      </c>
      <c r="F17" s="38">
        <v>3685185.18</v>
      </c>
      <c r="G17" s="37">
        <v>579785.09</v>
      </c>
      <c r="H17" s="3" t="s">
        <v>40</v>
      </c>
      <c r="I17" s="29">
        <v>3200</v>
      </c>
    </row>
    <row r="18" spans="4:9" ht="14.25" thickTop="1" x14ac:dyDescent="0.25">
      <c r="E18" s="75" t="s">
        <v>28</v>
      </c>
      <c r="F18" s="39">
        <f>SUM(F15:F17)</f>
        <v>11055555.540000001</v>
      </c>
      <c r="G18" s="39">
        <f>SUM(G15:G17)</f>
        <v>1626798.45</v>
      </c>
      <c r="H18" s="30"/>
    </row>
    <row r="19" spans="4:9" x14ac:dyDescent="0.25">
      <c r="E19" s="76"/>
      <c r="F19" s="31">
        <f>+F18+G18</f>
        <v>12682353.99</v>
      </c>
      <c r="G19" s="32"/>
    </row>
    <row r="21" spans="4:9" x14ac:dyDescent="0.25">
      <c r="E21" s="68" t="s">
        <v>30</v>
      </c>
    </row>
    <row r="22" spans="4:9" x14ac:dyDescent="0.25">
      <c r="E22" s="28"/>
      <c r="F22" s="29" t="s">
        <v>27</v>
      </c>
      <c r="G22" s="29" t="s">
        <v>26</v>
      </c>
      <c r="H22" s="29" t="s">
        <v>8</v>
      </c>
      <c r="I22" s="29" t="s">
        <v>25</v>
      </c>
    </row>
    <row r="23" spans="4:9" x14ac:dyDescent="0.25">
      <c r="D23" s="25" t="s">
        <v>47</v>
      </c>
      <c r="E23" s="23" t="s">
        <v>37</v>
      </c>
      <c r="F23" s="37">
        <v>3685185.18</v>
      </c>
      <c r="G23" s="37">
        <v>586239.26</v>
      </c>
      <c r="H23" s="3" t="s">
        <v>40</v>
      </c>
      <c r="I23" s="29">
        <v>3200</v>
      </c>
    </row>
    <row r="24" spans="4:9" x14ac:dyDescent="0.25">
      <c r="E24" s="23" t="s">
        <v>38</v>
      </c>
      <c r="F24" s="37">
        <v>3685185.18</v>
      </c>
      <c r="G24" s="37">
        <v>518380.67</v>
      </c>
      <c r="H24" s="3" t="s">
        <v>40</v>
      </c>
      <c r="I24" s="29">
        <v>3200</v>
      </c>
    </row>
    <row r="25" spans="4:9" ht="14.25" thickBot="1" x14ac:dyDescent="0.3">
      <c r="E25" s="23" t="s">
        <v>39</v>
      </c>
      <c r="F25" s="38">
        <v>3685185.18</v>
      </c>
      <c r="G25" s="37">
        <v>526622.18000000005</v>
      </c>
      <c r="H25" s="3" t="s">
        <v>40</v>
      </c>
      <c r="I25" s="29">
        <v>3200</v>
      </c>
    </row>
    <row r="26" spans="4:9" ht="14.25" thickTop="1" x14ac:dyDescent="0.25">
      <c r="E26" s="75" t="s">
        <v>28</v>
      </c>
      <c r="F26" s="39">
        <f>SUM(F23:F25)</f>
        <v>11055555.540000001</v>
      </c>
      <c r="G26" s="39">
        <f>SUM(G23:G25)</f>
        <v>1631242.1099999999</v>
      </c>
      <c r="H26" s="30"/>
    </row>
    <row r="27" spans="4:9" x14ac:dyDescent="0.25">
      <c r="E27" s="76"/>
      <c r="F27" s="31">
        <f>+F26+G26</f>
        <v>12686797.65</v>
      </c>
      <c r="G27" s="32"/>
    </row>
    <row r="29" spans="4:9" x14ac:dyDescent="0.25">
      <c r="E29" s="68" t="s">
        <v>30</v>
      </c>
    </row>
    <row r="30" spans="4:9" x14ac:dyDescent="0.25">
      <c r="E30" s="28"/>
      <c r="F30" s="29" t="s">
        <v>27</v>
      </c>
      <c r="G30" s="29" t="s">
        <v>26</v>
      </c>
      <c r="H30" s="29" t="s">
        <v>8</v>
      </c>
      <c r="I30" s="29" t="s">
        <v>25</v>
      </c>
    </row>
    <row r="31" spans="4:9" x14ac:dyDescent="0.25">
      <c r="E31" s="65">
        <v>42552</v>
      </c>
      <c r="F31" s="37">
        <v>3685185.18</v>
      </c>
      <c r="G31" s="40">
        <v>549144.35</v>
      </c>
      <c r="H31" s="3" t="s">
        <v>40</v>
      </c>
      <c r="I31" s="29">
        <v>3200</v>
      </c>
    </row>
    <row r="32" spans="4:9" x14ac:dyDescent="0.25">
      <c r="E32" s="65">
        <v>42583</v>
      </c>
      <c r="F32" s="37">
        <v>3685185.18</v>
      </c>
      <c r="G32" s="40">
        <v>555065.67000000004</v>
      </c>
      <c r="H32" s="3" t="s">
        <v>40</v>
      </c>
      <c r="I32" s="29">
        <v>3200</v>
      </c>
    </row>
    <row r="33" spans="4:9" ht="14.25" thickBot="1" x14ac:dyDescent="0.3">
      <c r="E33" s="65">
        <v>42614</v>
      </c>
      <c r="F33" s="38">
        <v>3685185.18</v>
      </c>
      <c r="G33" s="40">
        <v>541169.44999999995</v>
      </c>
      <c r="H33" s="3" t="s">
        <v>40</v>
      </c>
      <c r="I33" s="35">
        <v>3200</v>
      </c>
    </row>
    <row r="34" spans="4:9" ht="14.25" thickTop="1" x14ac:dyDescent="0.25">
      <c r="E34" s="75" t="s">
        <v>28</v>
      </c>
      <c r="F34" s="41">
        <f>SUM(F31:F33)</f>
        <v>11055555.540000001</v>
      </c>
      <c r="G34" s="41">
        <f>SUM(G31:G33)</f>
        <v>1645379.47</v>
      </c>
      <c r="I34" s="33"/>
    </row>
    <row r="35" spans="4:9" x14ac:dyDescent="0.25">
      <c r="E35" s="76"/>
      <c r="F35" s="42">
        <f>+F34+G34</f>
        <v>12700935.010000002</v>
      </c>
      <c r="G35" s="43"/>
      <c r="I35" s="33"/>
    </row>
    <row r="37" spans="4:9" x14ac:dyDescent="0.25">
      <c r="E37" s="68" t="s">
        <v>30</v>
      </c>
    </row>
    <row r="38" spans="4:9" x14ac:dyDescent="0.25">
      <c r="E38" s="28"/>
      <c r="F38" s="29" t="s">
        <v>27</v>
      </c>
      <c r="G38" s="29" t="s">
        <v>26</v>
      </c>
      <c r="H38" s="29" t="s">
        <v>8</v>
      </c>
      <c r="I38" s="29" t="s">
        <v>25</v>
      </c>
    </row>
    <row r="39" spans="4:9" ht="15" x14ac:dyDescent="0.25">
      <c r="E39" s="65">
        <v>42644</v>
      </c>
      <c r="F39" s="37">
        <v>3685185.18</v>
      </c>
      <c r="G39" s="74">
        <v>551816.1</v>
      </c>
      <c r="H39" s="3" t="s">
        <v>40</v>
      </c>
      <c r="I39" s="29">
        <v>3200</v>
      </c>
    </row>
    <row r="40" spans="4:9" ht="15" x14ac:dyDescent="0.25">
      <c r="E40" s="65">
        <v>42675</v>
      </c>
      <c r="F40" s="37">
        <v>3685185.18</v>
      </c>
      <c r="G40" s="74">
        <v>564908.78</v>
      </c>
      <c r="H40" s="3" t="s">
        <v>40</v>
      </c>
      <c r="I40" s="29">
        <v>3200</v>
      </c>
    </row>
    <row r="41" spans="4:9" ht="15.75" thickBot="1" x14ac:dyDescent="0.3">
      <c r="E41" s="65">
        <v>42705</v>
      </c>
      <c r="F41" s="38">
        <v>3685185.18</v>
      </c>
      <c r="G41" s="74">
        <v>654792.73</v>
      </c>
      <c r="H41" s="3" t="s">
        <v>40</v>
      </c>
      <c r="I41" s="35">
        <v>3200</v>
      </c>
    </row>
    <row r="42" spans="4:9" ht="14.25" thickTop="1" x14ac:dyDescent="0.25">
      <c r="E42" s="75" t="s">
        <v>28</v>
      </c>
      <c r="F42" s="41">
        <f>SUM(F39:F41)</f>
        <v>11055555.540000001</v>
      </c>
      <c r="G42" s="41">
        <f>SUM(G39:G41)</f>
        <v>1771517.6099999999</v>
      </c>
    </row>
    <row r="43" spans="4:9" x14ac:dyDescent="0.25">
      <c r="E43" s="76"/>
      <c r="F43" s="42">
        <f>+F42+G42</f>
        <v>12827073.15</v>
      </c>
      <c r="G43" s="43"/>
    </row>
    <row r="46" spans="4:9" x14ac:dyDescent="0.25">
      <c r="E46" s="69" t="s">
        <v>29</v>
      </c>
    </row>
    <row r="47" spans="4:9" x14ac:dyDescent="0.25">
      <c r="E47" s="28"/>
      <c r="F47" s="29" t="s">
        <v>27</v>
      </c>
      <c r="G47" s="29" t="s">
        <v>26</v>
      </c>
      <c r="H47" s="29" t="s">
        <v>8</v>
      </c>
      <c r="I47" s="29" t="s">
        <v>25</v>
      </c>
    </row>
    <row r="48" spans="4:9" x14ac:dyDescent="0.25">
      <c r="D48" s="25" t="s">
        <v>48</v>
      </c>
      <c r="E48" s="65">
        <v>42370</v>
      </c>
      <c r="F48" s="37">
        <v>3685185.18</v>
      </c>
      <c r="G48" s="40">
        <v>608055.56000000006</v>
      </c>
      <c r="H48" s="3" t="s">
        <v>40</v>
      </c>
      <c r="I48" s="29">
        <v>3200</v>
      </c>
    </row>
    <row r="49" spans="4:9" x14ac:dyDescent="0.25">
      <c r="D49" s="25" t="s">
        <v>49</v>
      </c>
      <c r="E49" s="65">
        <v>42401</v>
      </c>
      <c r="F49" s="37">
        <v>3685185.18</v>
      </c>
      <c r="G49" s="40">
        <v>594236.11</v>
      </c>
      <c r="H49" s="3" t="s">
        <v>40</v>
      </c>
      <c r="I49" s="29">
        <v>3200</v>
      </c>
    </row>
    <row r="50" spans="4:9" ht="14.25" thickBot="1" x14ac:dyDescent="0.3">
      <c r="D50" s="25" t="s">
        <v>50</v>
      </c>
      <c r="E50" s="65">
        <v>42430</v>
      </c>
      <c r="F50" s="38">
        <v>3685185.18</v>
      </c>
      <c r="G50" s="40">
        <v>580416.67000000004</v>
      </c>
      <c r="H50" s="3" t="s">
        <v>40</v>
      </c>
      <c r="I50" s="35">
        <v>3200</v>
      </c>
    </row>
    <row r="51" spans="4:9" ht="14.25" thickTop="1" x14ac:dyDescent="0.25">
      <c r="E51" s="75" t="s">
        <v>28</v>
      </c>
      <c r="F51" s="41">
        <f>SUM(F48:F50)</f>
        <v>11055555.540000001</v>
      </c>
      <c r="G51" s="41">
        <f>SUM(G48:G50)</f>
        <v>1782708.3399999999</v>
      </c>
      <c r="I51" s="33"/>
    </row>
    <row r="52" spans="4:9" x14ac:dyDescent="0.25">
      <c r="E52" s="76"/>
      <c r="F52" s="42">
        <f>+F51+G51</f>
        <v>12838263.880000001</v>
      </c>
      <c r="G52" s="66"/>
      <c r="I52" s="33"/>
    </row>
    <row r="54" spans="4:9" x14ac:dyDescent="0.25">
      <c r="E54" s="69" t="s">
        <v>29</v>
      </c>
    </row>
    <row r="55" spans="4:9" x14ac:dyDescent="0.25">
      <c r="E55" s="28"/>
      <c r="F55" s="29" t="s">
        <v>27</v>
      </c>
      <c r="G55" s="29" t="s">
        <v>26</v>
      </c>
      <c r="H55" s="29" t="s">
        <v>8</v>
      </c>
      <c r="I55" s="29" t="s">
        <v>25</v>
      </c>
    </row>
    <row r="56" spans="4:9" x14ac:dyDescent="0.25">
      <c r="E56" s="23" t="s">
        <v>37</v>
      </c>
      <c r="F56" s="37">
        <v>3685185.18</v>
      </c>
      <c r="G56" s="40">
        <v>566597.22</v>
      </c>
      <c r="H56" s="3" t="s">
        <v>40</v>
      </c>
      <c r="I56" s="29">
        <v>3200</v>
      </c>
    </row>
    <row r="57" spans="4:9" x14ac:dyDescent="0.25">
      <c r="E57" s="23" t="s">
        <v>38</v>
      </c>
      <c r="F57" s="37">
        <v>3685185.18</v>
      </c>
      <c r="G57" s="40">
        <v>552777.78</v>
      </c>
      <c r="H57" s="3" t="s">
        <v>40</v>
      </c>
      <c r="I57" s="29">
        <v>3200</v>
      </c>
    </row>
    <row r="58" spans="4:9" s="36" customFormat="1" ht="14.25" thickBot="1" x14ac:dyDescent="0.3">
      <c r="E58" s="23" t="s">
        <v>39</v>
      </c>
      <c r="F58" s="38">
        <v>3685185.18</v>
      </c>
      <c r="G58" s="40">
        <v>538958.32999999996</v>
      </c>
      <c r="H58" s="3" t="s">
        <v>40</v>
      </c>
      <c r="I58" s="35">
        <v>3200</v>
      </c>
    </row>
    <row r="59" spans="4:9" ht="14.25" thickTop="1" x14ac:dyDescent="0.25">
      <c r="E59" s="75" t="s">
        <v>28</v>
      </c>
      <c r="F59" s="41">
        <f>SUM(F56:F58)</f>
        <v>11055555.540000001</v>
      </c>
      <c r="G59" s="41">
        <f>SUM(G56:G58)</f>
        <v>1658333.33</v>
      </c>
      <c r="I59" s="33"/>
    </row>
    <row r="60" spans="4:9" x14ac:dyDescent="0.25">
      <c r="E60" s="76"/>
      <c r="F60" s="42">
        <f>+F59+G59</f>
        <v>12713888.870000001</v>
      </c>
      <c r="G60" s="43"/>
      <c r="I60" s="33"/>
    </row>
    <row r="61" spans="4:9" x14ac:dyDescent="0.25">
      <c r="F61" s="34"/>
      <c r="G61" s="34"/>
    </row>
    <row r="62" spans="4:9" x14ac:dyDescent="0.25">
      <c r="E62" s="44" t="s">
        <v>33</v>
      </c>
      <c r="F62" s="45">
        <f>+F60-F27</f>
        <v>27091.220000000671</v>
      </c>
    </row>
    <row r="63" spans="4:9" x14ac:dyDescent="0.25">
      <c r="F63" s="34"/>
    </row>
    <row r="64" spans="4:9" x14ac:dyDescent="0.25">
      <c r="E64" s="69" t="s">
        <v>29</v>
      </c>
    </row>
    <row r="65" spans="5:9" x14ac:dyDescent="0.25">
      <c r="E65" s="28"/>
      <c r="F65" s="29" t="s">
        <v>27</v>
      </c>
      <c r="G65" s="29" t="s">
        <v>26</v>
      </c>
      <c r="H65" s="29" t="s">
        <v>8</v>
      </c>
      <c r="I65" s="29" t="s">
        <v>25</v>
      </c>
    </row>
    <row r="66" spans="5:9" x14ac:dyDescent="0.25">
      <c r="E66" s="65">
        <v>42552</v>
      </c>
      <c r="F66" s="37">
        <v>3685185.18</v>
      </c>
      <c r="G66" s="40">
        <v>525138.89</v>
      </c>
      <c r="H66" s="3" t="s">
        <v>40</v>
      </c>
      <c r="I66" s="29">
        <v>3200</v>
      </c>
    </row>
    <row r="67" spans="5:9" x14ac:dyDescent="0.25">
      <c r="E67" s="65">
        <v>42583</v>
      </c>
      <c r="F67" s="37">
        <v>3685185.18</v>
      </c>
      <c r="G67" s="40">
        <v>511319.45</v>
      </c>
      <c r="H67" s="3" t="s">
        <v>40</v>
      </c>
      <c r="I67" s="29">
        <v>3200</v>
      </c>
    </row>
    <row r="68" spans="5:9" ht="14.25" thickBot="1" x14ac:dyDescent="0.3">
      <c r="E68" s="65">
        <v>42614</v>
      </c>
      <c r="F68" s="38">
        <v>3685185.18</v>
      </c>
      <c r="G68" s="40">
        <v>497500</v>
      </c>
      <c r="H68" s="3" t="s">
        <v>40</v>
      </c>
      <c r="I68" s="35">
        <v>3200</v>
      </c>
    </row>
    <row r="69" spans="5:9" ht="14.25" thickTop="1" x14ac:dyDescent="0.25">
      <c r="E69" s="75" t="s">
        <v>28</v>
      </c>
      <c r="F69" s="41">
        <f>SUM(F66:F68)</f>
        <v>11055555.540000001</v>
      </c>
      <c r="G69" s="41">
        <f>SUM(G66:G68)</f>
        <v>1533958.34</v>
      </c>
      <c r="I69" s="33"/>
    </row>
    <row r="70" spans="5:9" x14ac:dyDescent="0.25">
      <c r="E70" s="76"/>
      <c r="F70" s="42">
        <f>+F69+G69</f>
        <v>12589513.880000001</v>
      </c>
      <c r="G70" s="43"/>
      <c r="I70" s="33"/>
    </row>
    <row r="73" spans="5:9" x14ac:dyDescent="0.25">
      <c r="E73" s="69" t="s">
        <v>29</v>
      </c>
    </row>
    <row r="74" spans="5:9" x14ac:dyDescent="0.25">
      <c r="E74" s="28"/>
      <c r="F74" s="29" t="s">
        <v>27</v>
      </c>
      <c r="G74" s="29" t="s">
        <v>26</v>
      </c>
      <c r="H74" s="29" t="s">
        <v>8</v>
      </c>
      <c r="I74" s="29" t="s">
        <v>25</v>
      </c>
    </row>
    <row r="75" spans="5:9" x14ac:dyDescent="0.25">
      <c r="E75" s="65">
        <v>42644</v>
      </c>
      <c r="F75" s="37">
        <v>3685185.18</v>
      </c>
      <c r="G75" s="40">
        <v>483680.56</v>
      </c>
      <c r="H75" s="3" t="s">
        <v>40</v>
      </c>
      <c r="I75" s="29">
        <v>3200</v>
      </c>
    </row>
    <row r="76" spans="5:9" x14ac:dyDescent="0.25">
      <c r="E76" s="65">
        <v>42675</v>
      </c>
      <c r="F76" s="37">
        <v>3685185.18</v>
      </c>
      <c r="G76" s="40">
        <v>469861.11</v>
      </c>
      <c r="H76" s="3" t="s">
        <v>40</v>
      </c>
      <c r="I76" s="29">
        <v>3200</v>
      </c>
    </row>
    <row r="77" spans="5:9" ht="14.25" thickBot="1" x14ac:dyDescent="0.3">
      <c r="E77" s="65">
        <v>42705</v>
      </c>
      <c r="F77" s="38">
        <v>3685185.18</v>
      </c>
      <c r="G77" s="40">
        <v>456041.32</v>
      </c>
      <c r="H77" s="3" t="s">
        <v>40</v>
      </c>
      <c r="I77" s="35">
        <v>3200</v>
      </c>
    </row>
    <row r="78" spans="5:9" ht="14.25" thickTop="1" x14ac:dyDescent="0.25">
      <c r="E78" s="75" t="s">
        <v>28</v>
      </c>
      <c r="F78" s="41">
        <f>SUM(F75:F77)</f>
        <v>11055555.540000001</v>
      </c>
      <c r="G78" s="41">
        <f>SUM(G75:G77)</f>
        <v>1409582.99</v>
      </c>
      <c r="I78" s="33"/>
    </row>
    <row r="79" spans="5:9" x14ac:dyDescent="0.25">
      <c r="E79" s="76"/>
      <c r="F79" s="42">
        <f>+F78+G78</f>
        <v>12465138.530000001</v>
      </c>
      <c r="G79" s="43"/>
      <c r="I79" s="33"/>
    </row>
    <row r="81" spans="7:7" x14ac:dyDescent="0.25">
      <c r="G81" s="67">
        <f>+G51+G59+G69+G78</f>
        <v>6384583</v>
      </c>
    </row>
  </sheetData>
  <mergeCells count="20">
    <mergeCell ref="I6:J6"/>
    <mergeCell ref="A2:J2"/>
    <mergeCell ref="A3:J3"/>
    <mergeCell ref="A4:J4"/>
    <mergeCell ref="A6:A7"/>
    <mergeCell ref="B6:B7"/>
    <mergeCell ref="C6:C7"/>
    <mergeCell ref="D6:D7"/>
    <mergeCell ref="E26:E27"/>
    <mergeCell ref="G6:G7"/>
    <mergeCell ref="H6:H7"/>
    <mergeCell ref="E69:E70"/>
    <mergeCell ref="E78:E79"/>
    <mergeCell ref="E59:E60"/>
    <mergeCell ref="E6:E7"/>
    <mergeCell ref="E18:E19"/>
    <mergeCell ref="E51:E52"/>
    <mergeCell ref="E34:E35"/>
    <mergeCell ref="F6:F7"/>
    <mergeCell ref="E42:E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J21"/>
  <sheetViews>
    <sheetView zoomScaleNormal="100" workbookViewId="0">
      <selection activeCell="E8" sqref="E8"/>
    </sheetView>
  </sheetViews>
  <sheetFormatPr baseColWidth="10" defaultRowHeight="16.5" x14ac:dyDescent="0.3"/>
  <cols>
    <col min="1" max="1" width="17.7109375" style="1" bestFit="1" customWidth="1"/>
    <col min="2" max="2" width="25.7109375" style="1" customWidth="1"/>
    <col min="3" max="3" width="29.5703125" style="1" customWidth="1"/>
    <col min="4" max="4" width="17.28515625" style="1" customWidth="1"/>
    <col min="5" max="5" width="24.5703125" style="1" customWidth="1"/>
    <col min="6" max="6" width="11.42578125" style="1"/>
    <col min="7" max="8" width="15.5703125" style="1" bestFit="1" customWidth="1"/>
    <col min="9" max="9" width="16.85546875" style="1" bestFit="1" customWidth="1"/>
    <col min="10" max="16384" width="11.42578125" style="1"/>
  </cols>
  <sheetData>
    <row r="6" spans="3:6" ht="17.25" thickBot="1" x14ac:dyDescent="0.35"/>
    <row r="7" spans="3:6" ht="17.25" thickBot="1" x14ac:dyDescent="0.35">
      <c r="C7" s="88" t="s">
        <v>32</v>
      </c>
      <c r="D7" s="89"/>
      <c r="E7" s="52" t="s">
        <v>18</v>
      </c>
    </row>
    <row r="8" spans="3:6" ht="35.25" customHeight="1" thickBot="1" x14ac:dyDescent="0.35">
      <c r="C8" s="86" t="s">
        <v>58</v>
      </c>
      <c r="D8" s="87"/>
      <c r="E8" s="53">
        <v>128981482.2</v>
      </c>
      <c r="F8" s="12"/>
    </row>
    <row r="9" spans="3:6" ht="18" thickBot="1" x14ac:dyDescent="0.35">
      <c r="C9" s="84" t="s">
        <v>72</v>
      </c>
      <c r="D9" s="85"/>
      <c r="E9" s="9">
        <v>3685185.18</v>
      </c>
    </row>
    <row r="10" spans="3:6" ht="52.5" customHeight="1" thickBot="1" x14ac:dyDescent="0.35">
      <c r="C10" s="86" t="s">
        <v>34</v>
      </c>
      <c r="D10" s="87"/>
      <c r="E10" s="5">
        <f>+E8-E9</f>
        <v>125296297.02</v>
      </c>
    </row>
    <row r="11" spans="3:6" ht="18" thickBot="1" x14ac:dyDescent="0.35">
      <c r="C11" s="84" t="s">
        <v>73</v>
      </c>
      <c r="D11" s="85"/>
      <c r="E11" s="9">
        <v>3685185.18</v>
      </c>
    </row>
    <row r="12" spans="3:6" ht="37.5" customHeight="1" thickBot="1" x14ac:dyDescent="0.35">
      <c r="C12" s="86" t="s">
        <v>35</v>
      </c>
      <c r="D12" s="87"/>
      <c r="E12" s="5">
        <f>+E10-E11</f>
        <v>121611111.83999999</v>
      </c>
    </row>
    <row r="13" spans="3:6" ht="18" thickBot="1" x14ac:dyDescent="0.35">
      <c r="C13" s="84" t="s">
        <v>74</v>
      </c>
      <c r="D13" s="85"/>
      <c r="E13" s="9">
        <v>3685185.18</v>
      </c>
    </row>
    <row r="14" spans="3:6" ht="52.5" customHeight="1" thickBot="1" x14ac:dyDescent="0.35">
      <c r="C14" s="86" t="s">
        <v>71</v>
      </c>
      <c r="D14" s="87"/>
      <c r="E14" s="54">
        <f>+E12-E13</f>
        <v>117925926.65999998</v>
      </c>
    </row>
    <row r="19" spans="1:10" x14ac:dyDescent="0.3">
      <c r="G19" s="62"/>
      <c r="H19" s="62"/>
      <c r="J19" s="71"/>
    </row>
    <row r="20" spans="1:10" x14ac:dyDescent="0.3">
      <c r="A20" s="1" t="s">
        <v>41</v>
      </c>
      <c r="B20" s="1" t="s">
        <v>42</v>
      </c>
    </row>
    <row r="21" spans="1:10" x14ac:dyDescent="0.3">
      <c r="A21" s="1" t="s">
        <v>41</v>
      </c>
    </row>
  </sheetData>
  <mergeCells count="8">
    <mergeCell ref="C13:D13"/>
    <mergeCell ref="C14:D14"/>
    <mergeCell ref="C7:D7"/>
    <mergeCell ref="C8:D8"/>
    <mergeCell ref="C9:D9"/>
    <mergeCell ref="C10:D10"/>
    <mergeCell ref="C11:D11"/>
    <mergeCell ref="C12:D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6:I19"/>
  <sheetViews>
    <sheetView zoomScaleNormal="100" workbookViewId="0">
      <selection activeCell="G10" sqref="G10"/>
    </sheetView>
  </sheetViews>
  <sheetFormatPr baseColWidth="10" defaultRowHeight="17.25" x14ac:dyDescent="0.3"/>
  <cols>
    <col min="1" max="1" width="4.5703125" style="7" customWidth="1"/>
    <col min="2" max="2" width="18.28515625" style="7" customWidth="1"/>
    <col min="3" max="3" width="42.85546875" style="7" customWidth="1"/>
    <col min="4" max="6" width="26" style="7" customWidth="1"/>
    <col min="7" max="7" width="23.5703125" style="7" customWidth="1"/>
    <col min="8" max="16384" width="11.42578125" style="7"/>
  </cols>
  <sheetData>
    <row r="6" spans="3:9" ht="18" thickBot="1" x14ac:dyDescent="0.35"/>
    <row r="7" spans="3:9" ht="17.25" customHeight="1" x14ac:dyDescent="0.3">
      <c r="C7" s="90" t="s">
        <v>32</v>
      </c>
      <c r="D7" s="92" t="s">
        <v>43</v>
      </c>
      <c r="E7" s="92" t="s">
        <v>44</v>
      </c>
      <c r="F7" s="92" t="s">
        <v>60</v>
      </c>
      <c r="G7" s="92" t="s">
        <v>70</v>
      </c>
    </row>
    <row r="8" spans="3:9" ht="18" thickBot="1" x14ac:dyDescent="0.35">
      <c r="C8" s="91"/>
      <c r="D8" s="93"/>
      <c r="E8" s="93"/>
      <c r="F8" s="93"/>
      <c r="G8" s="93"/>
    </row>
    <row r="9" spans="3:9" ht="28.5" customHeight="1" thickBot="1" x14ac:dyDescent="0.35">
      <c r="C9" s="72" t="s">
        <v>19</v>
      </c>
      <c r="D9" s="10">
        <v>5.8999999999999997E-2</v>
      </c>
      <c r="E9" s="10">
        <v>0.05</v>
      </c>
      <c r="F9" s="10">
        <v>4.8000000000000001E-2</v>
      </c>
      <c r="G9" s="10">
        <v>2.8000000000000001E-2</v>
      </c>
      <c r="I9" s="7" t="s">
        <v>62</v>
      </c>
    </row>
    <row r="10" spans="3:9" ht="18" thickBot="1" x14ac:dyDescent="0.35">
      <c r="C10" s="4" t="s">
        <v>20</v>
      </c>
      <c r="D10" s="17">
        <v>151092593.28</v>
      </c>
      <c r="E10" s="17">
        <v>140037037.73999998</v>
      </c>
      <c r="F10" s="17">
        <f>+Hoja2!E14</f>
        <v>117925926.65999998</v>
      </c>
      <c r="G10" s="18"/>
    </row>
    <row r="12" spans="3:9" x14ac:dyDescent="0.3">
      <c r="D12" s="14"/>
    </row>
    <row r="13" spans="3:9" x14ac:dyDescent="0.3">
      <c r="C13" s="7">
        <v>6758</v>
      </c>
      <c r="D13" s="7" t="s">
        <v>51</v>
      </c>
    </row>
    <row r="17" spans="3:4" x14ac:dyDescent="0.3">
      <c r="D17" s="7" t="s">
        <v>63</v>
      </c>
    </row>
    <row r="18" spans="3:4" x14ac:dyDescent="0.3">
      <c r="C18" s="7" t="s">
        <v>66</v>
      </c>
      <c r="D18" s="7" t="s">
        <v>65</v>
      </c>
    </row>
    <row r="19" spans="3:4" x14ac:dyDescent="0.3">
      <c r="D19" s="7" t="s">
        <v>64</v>
      </c>
    </row>
  </sheetData>
  <mergeCells count="5">
    <mergeCell ref="C7:C8"/>
    <mergeCell ref="E7:E8"/>
    <mergeCell ref="F7:F8"/>
    <mergeCell ref="D7:D8"/>
    <mergeCell ref="G7:G8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zoomScaleNormal="100" workbookViewId="0">
      <selection activeCell="G23" sqref="G23"/>
    </sheetView>
  </sheetViews>
  <sheetFormatPr baseColWidth="10" defaultRowHeight="17.25" x14ac:dyDescent="0.3"/>
  <cols>
    <col min="1" max="1" width="18" style="7" bestFit="1" customWidth="1"/>
    <col min="2" max="2" width="14.42578125" style="63" bestFit="1" customWidth="1"/>
    <col min="3" max="3" width="5.140625" style="7" customWidth="1"/>
    <col min="4" max="4" width="21.85546875" style="7" customWidth="1"/>
    <col min="5" max="5" width="20.42578125" style="7" customWidth="1"/>
    <col min="6" max="6" width="21.42578125" style="7" customWidth="1"/>
    <col min="7" max="8" width="23.7109375" style="7" customWidth="1"/>
    <col min="9" max="16384" width="11.42578125" style="7"/>
  </cols>
  <sheetData>
    <row r="3" spans="1:8" ht="30.75" customHeight="1" x14ac:dyDescent="0.3"/>
    <row r="4" spans="1:8" ht="30.75" customHeight="1" thickBot="1" x14ac:dyDescent="0.35">
      <c r="A4" s="94" t="s">
        <v>69</v>
      </c>
    </row>
    <row r="5" spans="1:8" ht="15" customHeight="1" x14ac:dyDescent="0.3">
      <c r="A5" s="94"/>
      <c r="B5" s="63">
        <v>971012842.11000001</v>
      </c>
      <c r="D5" s="97" t="s">
        <v>32</v>
      </c>
      <c r="E5" s="90" t="s">
        <v>43</v>
      </c>
      <c r="F5" s="95" t="s">
        <v>45</v>
      </c>
      <c r="G5" s="95" t="s">
        <v>61</v>
      </c>
      <c r="H5" s="95" t="s">
        <v>75</v>
      </c>
    </row>
    <row r="6" spans="1:8" ht="37.5" customHeight="1" thickBot="1" x14ac:dyDescent="0.35">
      <c r="A6" s="94" t="s">
        <v>67</v>
      </c>
      <c r="D6" s="98"/>
      <c r="E6" s="91"/>
      <c r="F6" s="96"/>
      <c r="G6" s="96"/>
      <c r="H6" s="96"/>
    </row>
    <row r="7" spans="1:8" ht="25.5" customHeight="1" thickBot="1" x14ac:dyDescent="0.35">
      <c r="A7" s="94"/>
      <c r="B7" s="63">
        <v>1458030580.9100001</v>
      </c>
      <c r="D7" s="72" t="s">
        <v>22</v>
      </c>
      <c r="E7" s="73">
        <v>971012842.11000001</v>
      </c>
      <c r="F7" s="73">
        <v>1458030580.9100001</v>
      </c>
      <c r="G7" s="73">
        <v>1976352201.6900001</v>
      </c>
      <c r="H7" s="58"/>
    </row>
    <row r="8" spans="1:8" ht="35.25" thickBot="1" x14ac:dyDescent="0.35">
      <c r="A8" s="94" t="s">
        <v>68</v>
      </c>
      <c r="D8" s="8" t="s">
        <v>23</v>
      </c>
      <c r="E8" s="18">
        <v>151092593.28</v>
      </c>
      <c r="F8" s="18">
        <v>140037037.73999998</v>
      </c>
      <c r="G8" s="18">
        <f>Hoja3!F10</f>
        <v>117925926.65999998</v>
      </c>
      <c r="H8" s="58"/>
    </row>
    <row r="9" spans="1:8" ht="18" thickBot="1" x14ac:dyDescent="0.35">
      <c r="A9" s="94"/>
      <c r="B9" s="63">
        <v>1976352201.6900001</v>
      </c>
      <c r="D9" s="8" t="s">
        <v>21</v>
      </c>
      <c r="E9" s="11">
        <f>+E8/E7</f>
        <v>0.15560308445733578</v>
      </c>
      <c r="F9" s="11">
        <f>+F8/F7</f>
        <v>9.6045336478881471E-2</v>
      </c>
      <c r="G9" s="11">
        <f>+G8/G7</f>
        <v>5.9668477389384467E-2</v>
      </c>
      <c r="H9" s="64" t="e">
        <f>Hoja4!#REF!</f>
        <v>#REF!</v>
      </c>
    </row>
    <row r="12" spans="1:8" x14ac:dyDescent="0.3">
      <c r="B12" s="63">
        <f>+B7-B5</f>
        <v>487017738.80000007</v>
      </c>
    </row>
    <row r="13" spans="1:8" x14ac:dyDescent="0.3">
      <c r="B13" s="63">
        <f>+B9-B7</f>
        <v>518321620.77999997</v>
      </c>
    </row>
  </sheetData>
  <mergeCells count="8">
    <mergeCell ref="A8:A9"/>
    <mergeCell ref="A4:A5"/>
    <mergeCell ref="H5:H6"/>
    <mergeCell ref="A6:A7"/>
    <mergeCell ref="D5:D6"/>
    <mergeCell ref="E5:E6"/>
    <mergeCell ref="F5:F6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topLeftCell="A25" zoomScaleNormal="100" workbookViewId="0">
      <selection activeCell="C44" sqref="C44"/>
    </sheetView>
  </sheetViews>
  <sheetFormatPr baseColWidth="10" defaultRowHeight="15" x14ac:dyDescent="0.25"/>
  <cols>
    <col min="2" max="2" width="17.5703125" customWidth="1"/>
    <col min="3" max="3" width="28.42578125" customWidth="1"/>
    <col min="4" max="4" width="27.85546875" customWidth="1"/>
    <col min="5" max="5" width="33.42578125" customWidth="1"/>
    <col min="6" max="6" width="34" customWidth="1"/>
    <col min="7" max="7" width="18.5703125" bestFit="1" customWidth="1"/>
    <col min="8" max="8" width="13.140625" customWidth="1"/>
    <col min="9" max="9" width="16.85546875" bestFit="1" customWidth="1"/>
    <col min="10" max="10" width="16.7109375" bestFit="1" customWidth="1"/>
    <col min="11" max="11" width="16.140625" customWidth="1"/>
  </cols>
  <sheetData>
    <row r="1" spans="2:11" s="13" customFormat="1" ht="16.5" x14ac:dyDescent="0.3"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2:11" s="13" customFormat="1" ht="16.5" x14ac:dyDescent="0.3"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2:11" s="13" customFormat="1" ht="16.5" x14ac:dyDescent="0.3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2:11" s="13" customFormat="1" ht="16.5" x14ac:dyDescent="0.3"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2:11" s="13" customFormat="1" ht="16.5" x14ac:dyDescent="0.3"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2:11" s="13" customFormat="1" ht="16.5" x14ac:dyDescent="0.3"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2:11" s="1" customFormat="1" ht="16.5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6.5" x14ac:dyDescent="0.3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66" customHeight="1" x14ac:dyDescent="0.3">
      <c r="B9" s="79" t="s">
        <v>1</v>
      </c>
      <c r="C9" s="79" t="s">
        <v>2</v>
      </c>
      <c r="D9" s="79" t="s">
        <v>3</v>
      </c>
      <c r="E9" s="79" t="s">
        <v>4</v>
      </c>
      <c r="F9" s="79" t="s">
        <v>5</v>
      </c>
      <c r="G9" s="79" t="s">
        <v>6</v>
      </c>
      <c r="H9" s="77" t="s">
        <v>8</v>
      </c>
      <c r="I9" s="79" t="s">
        <v>9</v>
      </c>
      <c r="J9" s="81" t="s">
        <v>7</v>
      </c>
      <c r="K9" s="81"/>
    </row>
    <row r="10" spans="2:11" s="1" customFormat="1" ht="34.5" customHeight="1" thickBot="1" x14ac:dyDescent="0.35">
      <c r="B10" s="80"/>
      <c r="C10" s="80"/>
      <c r="D10" s="80"/>
      <c r="E10" s="80"/>
      <c r="F10" s="80"/>
      <c r="G10" s="80"/>
      <c r="H10" s="78"/>
      <c r="I10" s="80"/>
      <c r="J10" s="59" t="s">
        <v>10</v>
      </c>
      <c r="K10" s="59" t="s">
        <v>11</v>
      </c>
    </row>
    <row r="11" spans="2:11" s="1" customFormat="1" ht="95.25" thickBot="1" x14ac:dyDescent="0.35">
      <c r="B11" s="47" t="s">
        <v>12</v>
      </c>
      <c r="C11" s="48" t="s">
        <v>16</v>
      </c>
      <c r="D11" s="48" t="s">
        <v>13</v>
      </c>
      <c r="E11" s="49" t="s">
        <v>15</v>
      </c>
      <c r="F11" s="50" t="s">
        <v>14</v>
      </c>
      <c r="G11" s="51">
        <v>398000000</v>
      </c>
      <c r="H11" s="48" t="s">
        <v>17</v>
      </c>
      <c r="I11" s="61">
        <f>Hoja1!F79</f>
        <v>12465138.530000001</v>
      </c>
      <c r="J11" s="61">
        <f>Hoja1!F43</f>
        <v>12827073.15</v>
      </c>
      <c r="K11" s="70">
        <f>+J11/I11</f>
        <v>1.0290357479083707</v>
      </c>
    </row>
    <row r="12" spans="2:11" s="1" customFormat="1" ht="16.5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2:11" s="1" customFormat="1" ht="16.5" x14ac:dyDescent="0.3">
      <c r="B13" s="27" t="s">
        <v>31</v>
      </c>
      <c r="C13" s="25" t="s">
        <v>46</v>
      </c>
      <c r="D13" s="25"/>
      <c r="E13" s="25"/>
      <c r="F13" s="25"/>
      <c r="G13" s="25"/>
      <c r="H13" s="25"/>
      <c r="I13" s="25"/>
      <c r="J13" s="25"/>
      <c r="K13" s="25"/>
    </row>
    <row r="14" spans="2:11" s="1" customFormat="1" ht="16.5" x14ac:dyDescent="0.3">
      <c r="B14" s="16"/>
    </row>
    <row r="15" spans="2:11" s="1" customFormat="1" ht="16.5" x14ac:dyDescent="0.3">
      <c r="B15" s="16"/>
    </row>
    <row r="18" spans="2:11" s="13" customFormat="1" ht="17.25" x14ac:dyDescent="0.3">
      <c r="B18" s="15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s="1" customFormat="1" ht="16.5" x14ac:dyDescent="0.3"/>
    <row r="20" spans="2:11" s="1" customFormat="1" ht="17.25" thickBot="1" x14ac:dyDescent="0.35"/>
    <row r="21" spans="2:11" s="1" customFormat="1" ht="17.25" thickBot="1" x14ac:dyDescent="0.35">
      <c r="B21" s="88" t="s">
        <v>32</v>
      </c>
      <c r="C21" s="89"/>
      <c r="D21" s="52" t="s">
        <v>18</v>
      </c>
    </row>
    <row r="22" spans="2:11" s="1" customFormat="1" ht="39.75" customHeight="1" thickBot="1" x14ac:dyDescent="0.35">
      <c r="B22" s="86" t="s">
        <v>58</v>
      </c>
      <c r="C22" s="87"/>
      <c r="D22" s="53">
        <f>Hoja2!E8</f>
        <v>128981482.2</v>
      </c>
    </row>
    <row r="23" spans="2:11" ht="17.25" customHeight="1" thickBot="1" x14ac:dyDescent="0.3">
      <c r="B23" s="84" t="s">
        <v>72</v>
      </c>
      <c r="C23" s="85"/>
      <c r="D23" s="9">
        <v>3685185.18</v>
      </c>
    </row>
    <row r="24" spans="2:11" ht="37.5" customHeight="1" thickBot="1" x14ac:dyDescent="0.3">
      <c r="B24" s="86" t="s">
        <v>34</v>
      </c>
      <c r="C24" s="87"/>
      <c r="D24" s="5">
        <f>+D22-D23</f>
        <v>125296297.02</v>
      </c>
    </row>
    <row r="25" spans="2:11" ht="17.25" customHeight="1" thickBot="1" x14ac:dyDescent="0.3">
      <c r="B25" s="84" t="s">
        <v>73</v>
      </c>
      <c r="C25" s="85"/>
      <c r="D25" s="9">
        <v>3685185.18</v>
      </c>
    </row>
    <row r="26" spans="2:11" ht="36" customHeight="1" thickBot="1" x14ac:dyDescent="0.3">
      <c r="B26" s="86" t="s">
        <v>35</v>
      </c>
      <c r="C26" s="87"/>
      <c r="D26" s="5">
        <f>+D24-D25</f>
        <v>121611111.83999999</v>
      </c>
    </row>
    <row r="27" spans="2:11" ht="17.25" customHeight="1" thickBot="1" x14ac:dyDescent="0.3">
      <c r="B27" s="84" t="s">
        <v>74</v>
      </c>
      <c r="C27" s="85"/>
      <c r="D27" s="9">
        <v>3685185.18</v>
      </c>
    </row>
    <row r="28" spans="2:11" ht="39.75" customHeight="1" thickBot="1" x14ac:dyDescent="0.3">
      <c r="B28" s="86" t="s">
        <v>71</v>
      </c>
      <c r="C28" s="87"/>
      <c r="D28" s="54">
        <f>+D26-D27</f>
        <v>117925926.65999998</v>
      </c>
    </row>
    <row r="29" spans="2:11" ht="39.75" customHeight="1" x14ac:dyDescent="0.25">
      <c r="B29" s="55"/>
      <c r="C29" s="55"/>
      <c r="D29" s="57"/>
    </row>
    <row r="30" spans="2:11" ht="17.25" x14ac:dyDescent="0.25">
      <c r="C30" s="21"/>
      <c r="D30" s="22"/>
    </row>
    <row r="32" spans="2:11" s="7" customFormat="1" ht="17.25" x14ac:dyDescent="0.3"/>
    <row r="33" spans="2:6" s="7" customFormat="1" ht="17.25" x14ac:dyDescent="0.3"/>
    <row r="34" spans="2:6" s="7" customFormat="1" ht="17.25" x14ac:dyDescent="0.3"/>
    <row r="35" spans="2:6" s="7" customFormat="1" ht="17.25" x14ac:dyDescent="0.3"/>
    <row r="36" spans="2:6" s="7" customFormat="1" ht="17.25" x14ac:dyDescent="0.3"/>
    <row r="37" spans="2:6" s="7" customFormat="1" ht="18" thickBot="1" x14ac:dyDescent="0.35"/>
    <row r="38" spans="2:6" s="56" customFormat="1" ht="17.25" customHeight="1" x14ac:dyDescent="0.3">
      <c r="B38" s="90" t="s">
        <v>32</v>
      </c>
      <c r="C38" s="92" t="s">
        <v>43</v>
      </c>
      <c r="D38" s="92" t="s">
        <v>44</v>
      </c>
      <c r="E38" s="92" t="s">
        <v>60</v>
      </c>
      <c r="F38" s="92" t="s">
        <v>70</v>
      </c>
    </row>
    <row r="39" spans="2:6" s="56" customFormat="1" ht="26.25" customHeight="1" thickBot="1" x14ac:dyDescent="0.35">
      <c r="B39" s="91"/>
      <c r="C39" s="93"/>
      <c r="D39" s="93"/>
      <c r="E39" s="93"/>
      <c r="F39" s="93"/>
    </row>
    <row r="40" spans="2:6" s="56" customFormat="1" ht="52.5" thickBot="1" x14ac:dyDescent="0.35">
      <c r="B40" s="6" t="s">
        <v>19</v>
      </c>
      <c r="C40" s="10">
        <v>5.8999999999999997E-2</v>
      </c>
      <c r="D40" s="10">
        <v>0.05</v>
      </c>
      <c r="E40" s="10">
        <f>Hoja3!F9</f>
        <v>4.8000000000000001E-2</v>
      </c>
      <c r="F40" s="10">
        <f>Hoja3!G9</f>
        <v>2.8000000000000001E-2</v>
      </c>
    </row>
    <row r="41" spans="2:6" s="56" customFormat="1" ht="52.5" thickBot="1" x14ac:dyDescent="0.35">
      <c r="B41" s="4" t="s">
        <v>20</v>
      </c>
      <c r="C41" s="18">
        <v>151092593.28</v>
      </c>
      <c r="D41" s="18">
        <v>140037037.74000001</v>
      </c>
      <c r="E41" s="18">
        <v>128981482.2</v>
      </c>
      <c r="F41" s="18">
        <f>Hoja2!E14</f>
        <v>117925926.65999998</v>
      </c>
    </row>
    <row r="42" spans="2:6" s="7" customFormat="1" ht="17.25" x14ac:dyDescent="0.3"/>
    <row r="43" spans="2:6" x14ac:dyDescent="0.25">
      <c r="B43" s="27" t="s">
        <v>54</v>
      </c>
      <c r="C43" s="25" t="s">
        <v>76</v>
      </c>
    </row>
    <row r="51" spans="2:11" ht="15.75" thickBot="1" x14ac:dyDescent="0.3"/>
    <row r="52" spans="2:11" x14ac:dyDescent="0.25">
      <c r="B52" s="97" t="s">
        <v>32</v>
      </c>
      <c r="C52" s="95" t="s">
        <v>43</v>
      </c>
      <c r="D52" s="95" t="s">
        <v>45</v>
      </c>
      <c r="E52" s="95" t="s">
        <v>61</v>
      </c>
      <c r="F52" s="95" t="s">
        <v>75</v>
      </c>
    </row>
    <row r="53" spans="2:11" ht="15.75" thickBot="1" x14ac:dyDescent="0.3">
      <c r="B53" s="98"/>
      <c r="C53" s="96"/>
      <c r="D53" s="96"/>
      <c r="E53" s="96"/>
      <c r="F53" s="96"/>
    </row>
    <row r="54" spans="2:11" ht="35.25" thickBot="1" x14ac:dyDescent="0.35">
      <c r="B54" s="8" t="s">
        <v>22</v>
      </c>
      <c r="C54" s="58">
        <f>+Hoja4!E7</f>
        <v>971012842.11000001</v>
      </c>
      <c r="D54" s="58">
        <f>+Hoja4!F7</f>
        <v>1458030580.9100001</v>
      </c>
      <c r="E54" s="58">
        <f>Hoja4!G7</f>
        <v>1976352201.6900001</v>
      </c>
      <c r="F54" s="58">
        <v>2820449152.71</v>
      </c>
    </row>
    <row r="55" spans="2:11" ht="52.5" thickBot="1" x14ac:dyDescent="0.35">
      <c r="B55" s="8" t="s">
        <v>23</v>
      </c>
      <c r="C55" s="58">
        <f>+Hoja4!E8</f>
        <v>151092593.28</v>
      </c>
      <c r="D55" s="58">
        <f>+Hoja4!F8</f>
        <v>140037037.73999998</v>
      </c>
      <c r="E55" s="58">
        <v>128981482.2</v>
      </c>
      <c r="F55" s="58">
        <f>Hoja2!E14</f>
        <v>117925926.65999998</v>
      </c>
    </row>
    <row r="56" spans="2:11" ht="18" thickBot="1" x14ac:dyDescent="0.35">
      <c r="B56" s="8" t="s">
        <v>21</v>
      </c>
      <c r="C56" s="64">
        <f>+C55/C54</f>
        <v>0.15560308445733578</v>
      </c>
      <c r="D56" s="64">
        <f>+D55/D54</f>
        <v>9.6045336478881471E-2</v>
      </c>
      <c r="E56" s="64">
        <f>+E55/E54</f>
        <v>6.5262397101946978E-2</v>
      </c>
      <c r="F56" s="64">
        <f>+F55/F54</f>
        <v>4.1811045076523376E-2</v>
      </c>
    </row>
    <row r="62" spans="2:11" s="12" customFormat="1" thickBot="1" x14ac:dyDescent="0.25">
      <c r="B62" s="19"/>
      <c r="C62" s="19"/>
      <c r="E62" s="20"/>
      <c r="F62" s="20"/>
      <c r="I62" s="20"/>
      <c r="J62" s="20"/>
      <c r="K62" s="20"/>
    </row>
    <row r="63" spans="2:11" s="12" customFormat="1" ht="14.25" x14ac:dyDescent="0.2">
      <c r="B63" s="101" t="s">
        <v>53</v>
      </c>
      <c r="C63" s="101"/>
      <c r="E63" s="101" t="s">
        <v>55</v>
      </c>
      <c r="F63" s="101"/>
      <c r="I63" s="102" t="s">
        <v>57</v>
      </c>
      <c r="J63" s="102"/>
      <c r="K63" s="102"/>
    </row>
    <row r="64" spans="2:11" s="12" customFormat="1" ht="30" customHeight="1" x14ac:dyDescent="0.2">
      <c r="B64" s="99" t="s">
        <v>52</v>
      </c>
      <c r="C64" s="99"/>
      <c r="E64" s="103" t="s">
        <v>56</v>
      </c>
      <c r="F64" s="103"/>
      <c r="I64" s="99" t="s">
        <v>36</v>
      </c>
      <c r="J64" s="99"/>
      <c r="K64" s="99"/>
    </row>
  </sheetData>
  <mergeCells count="37">
    <mergeCell ref="B27:C27"/>
    <mergeCell ref="B28:C28"/>
    <mergeCell ref="F38:F39"/>
    <mergeCell ref="F52:F53"/>
    <mergeCell ref="B1:K1"/>
    <mergeCell ref="B4:K4"/>
    <mergeCell ref="B5:K5"/>
    <mergeCell ref="B9:B10"/>
    <mergeCell ref="C9:C10"/>
    <mergeCell ref="D9:D10"/>
    <mergeCell ref="E9:E10"/>
    <mergeCell ref="F9:F10"/>
    <mergeCell ref="G9:G10"/>
    <mergeCell ref="I9:I10"/>
    <mergeCell ref="J9:K9"/>
    <mergeCell ref="H9:H10"/>
    <mergeCell ref="D38:D39"/>
    <mergeCell ref="B64:C64"/>
    <mergeCell ref="E64:F64"/>
    <mergeCell ref="E52:E53"/>
    <mergeCell ref="E38:E39"/>
    <mergeCell ref="I64:K64"/>
    <mergeCell ref="C18:K18"/>
    <mergeCell ref="B21:C21"/>
    <mergeCell ref="B22:C22"/>
    <mergeCell ref="B23:C23"/>
    <mergeCell ref="B63:C63"/>
    <mergeCell ref="E63:F63"/>
    <mergeCell ref="I63:K63"/>
    <mergeCell ref="B52:B53"/>
    <mergeCell ref="C52:C53"/>
    <mergeCell ref="D52:D53"/>
    <mergeCell ref="B24:C24"/>
    <mergeCell ref="B25:C25"/>
    <mergeCell ref="B26:C26"/>
    <mergeCell ref="B38:B39"/>
    <mergeCell ref="C38:C39"/>
  </mergeCells>
  <printOptions horizontalCentered="1" verticalCentered="1"/>
  <pageMargins left="0.43307086614173229" right="0.27559055118110237" top="0.31496062992125984" bottom="0.31496062992125984" header="0.31496062992125984" footer="0.31496062992125984"/>
  <pageSetup paperSize="9" scale="55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Hoja1</vt:lpstr>
      <vt:lpstr>Hoja2</vt:lpstr>
      <vt:lpstr>Hoja3</vt:lpstr>
      <vt:lpstr>Hoja4</vt:lpstr>
      <vt:lpstr>RESUMEN TRIM 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Barrera Ledesma</dc:creator>
  <cp:lastModifiedBy>Antonio Burgos Marin</cp:lastModifiedBy>
  <cp:lastPrinted>2017-01-17T22:21:37Z</cp:lastPrinted>
  <dcterms:created xsi:type="dcterms:W3CDTF">2014-04-15T19:49:43Z</dcterms:created>
  <dcterms:modified xsi:type="dcterms:W3CDTF">2018-12-03T17:00:14Z</dcterms:modified>
</cp:coreProperties>
</file>